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/>
  <xr:revisionPtr revIDLastSave="0" documentId="13_ncr:1_{C5FB98C4-9CFA-4307-B307-B393D041CAAE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1" l="1"/>
  <c r="I1" i="1" l="1"/>
  <c r="H9" i="1" l="1"/>
  <c r="I9" i="1" l="1"/>
  <c r="I25" i="1" s="1"/>
  <c r="I15" i="1"/>
  <c r="H13" i="1"/>
  <c r="I13" i="1" s="1"/>
  <c r="I12" i="1"/>
  <c r="I11" i="1"/>
  <c r="I8" i="1"/>
  <c r="H14" i="1" l="1"/>
  <c r="H16" i="1" l="1"/>
  <c r="I14" i="1"/>
  <c r="H17" i="1" l="1"/>
  <c r="I17" i="1" s="1"/>
  <c r="I16" i="1"/>
  <c r="I26" i="1" s="1"/>
  <c r="I27" i="1" s="1"/>
  <c r="I21" i="1" l="1"/>
  <c r="I19" i="1"/>
  <c r="E19" i="1"/>
</calcChain>
</file>

<file path=xl/sharedStrings.xml><?xml version="1.0" encoding="utf-8"?>
<sst xmlns="http://schemas.openxmlformats.org/spreadsheetml/2006/main" count="41" uniqueCount="38">
  <si>
    <t>Kr./år</t>
  </si>
  <si>
    <t>Værdi af fast ejendom:</t>
  </si>
  <si>
    <t>Safe Withdraw Rule (SWR):</t>
  </si>
  <si>
    <t>Kr./mdr.</t>
  </si>
  <si>
    <t>Værdi af investeret/likvid FIRE-formue:</t>
  </si>
  <si>
    <t>%</t>
  </si>
  <si>
    <t>Værdi af forbrug efter skat at leve for:</t>
  </si>
  <si>
    <t>Værdi af forbrug incl. skat at leve for:</t>
  </si>
  <si>
    <t>Skattesats:</t>
  </si>
  <si>
    <t>www.kitces.com/blog/the-problem-with-fireing-at-4-and-the-need-for-flexible-spending-rules</t>
  </si>
  <si>
    <t>-  Reducering af FIRE-formue ved fortsat job og/eller pension efter skat:</t>
  </si>
  <si>
    <t>= Nødvendig FIRE-formue ved fortsat job og/eller pension efter skat:</t>
  </si>
  <si>
    <t xml:space="preserve">             Undlad at indtaste i udregningsfelter med rød tekst!</t>
  </si>
  <si>
    <t>kKr.</t>
  </si>
  <si>
    <t>kKr.   (Fast ejendom indgår ikke i FIRE-beregning!)</t>
  </si>
  <si>
    <t>gælder både for "Withdraw ud fra…" &amp; "Antal år før FIRE-…")</t>
  </si>
  <si>
    <r>
      <t xml:space="preserve">Withdraw ud fra </t>
    </r>
    <r>
      <rPr>
        <u/>
        <sz val="11"/>
        <color theme="1"/>
        <rFont val="Calibri"/>
        <family val="2"/>
        <scheme val="minor"/>
      </rPr>
      <t>underskud</t>
    </r>
    <r>
      <rPr>
        <sz val="11"/>
        <color theme="1"/>
        <rFont val="Calibri"/>
        <family val="2"/>
        <scheme val="minor"/>
      </rPr>
      <t xml:space="preserve"> per år:</t>
    </r>
  </si>
  <si>
    <r>
      <t xml:space="preserve">Antal år før FIRE-formue er forbrugt ud fra </t>
    </r>
    <r>
      <rPr>
        <u/>
        <sz val="11"/>
        <color theme="1"/>
        <rFont val="Calibri"/>
        <family val="2"/>
        <scheme val="minor"/>
      </rPr>
      <t>underskud</t>
    </r>
    <r>
      <rPr>
        <sz val="11"/>
        <color theme="1"/>
        <rFont val="Calibri"/>
        <family val="2"/>
        <scheme val="minor"/>
      </rPr>
      <t xml:space="preserve"> per år (uden afkast og inflation):</t>
    </r>
  </si>
  <si>
    <t xml:space="preserve">%  (Bruges kun hvis tal er negativt: </t>
  </si>
  <si>
    <t># Ønskelig FIRE-formue uden løn-arbejde &amp; pension ud fra SWR:</t>
  </si>
  <si>
    <t>%    (eller gange årligt forbrug incl. skat med):</t>
  </si>
  <si>
    <t># Arbejdsindkomst før skat og før arbejdsgiverindb. til pension:</t>
  </si>
  <si>
    <t>= Arbejdsindkomst før skat og efter arbejdsgiverindb. til pension:</t>
  </si>
  <si>
    <t># Arbejdsindkomst efter skat og efter arbejdsgiverindb. til pension:</t>
  </si>
  <si>
    <t>= Arbejdsindkomst efter skat og efter alle pensionsindbetalinger:</t>
  </si>
  <si>
    <t>Opsparing fra arbejdsindkomst (eller underskud hvis værdi er negativ):</t>
  </si>
  <si>
    <t xml:space="preserve">   &lt;-- Udtræksprocent (Withdraw) af investeret/likvid FIRE-formue minus skat</t>
  </si>
  <si>
    <t>"Earn $10.000/year (68 kKr.), which reduces the required savings to FIRE by $250.000 (1,7 MKr.)!"</t>
  </si>
  <si>
    <t>"Earn $20.000/year (136 kKr.), which reduces the required savings to FIRE by $500.000 (3,4 MKr.)!"</t>
  </si>
  <si>
    <t xml:space="preserve">  &lt;-- For hver 68 kKr. der tjenes netto kan ønskelig FIRE-formue reduceres med 1,7 MKr. </t>
  </si>
  <si>
    <t>Dette kan kun bruges ved underskud:</t>
  </si>
  <si>
    <t>(felt I17 &amp; I19)</t>
  </si>
  <si>
    <t>http://www.kristensen.it</t>
  </si>
  <si>
    <t>http://fire.tantalus.dk</t>
  </si>
  <si>
    <t>Udviklet af Klaus Kristensen</t>
  </si>
  <si>
    <t>præ/postFIRE for XX</t>
  </si>
  <si>
    <t>-  Pensionsindbetaling fra arbejdsgiver:</t>
  </si>
  <si>
    <t>-  Egen supplering af pension efter skattefradrag: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</si>
</sst>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1" fillId="0" borderId="0" xfId="0" quotePrefix="1" applyFont="1"/>
    <xf numFmtId="0" fontId="1" fillId="0" borderId="0" xfId="0" applyFont="1"/>
    <xf numFmtId="0" fontId="3" fillId="0" borderId="0" xfId="0" applyFont="1"/>
    <xf numFmtId="14" fontId="0" fillId="0" borderId="0" xfId="0" applyNumberFormat="1"/>
    <xf numFmtId="0" fontId="0" fillId="0" borderId="0" xfId="0" quotePrefix="1"/>
    <xf numFmtId="0" fontId="0" fillId="0" borderId="0" xfId="0" applyAlignment="1">
      <alignment horizontal="left"/>
    </xf>
    <xf numFmtId="0" fontId="4" fillId="0" borderId="0" xfId="1"/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/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fire.tantalus.dk/" TargetMode="External"/><Relationship Id="rId2" Type="http://schemas.openxmlformats.org/officeDocument/2006/relationships/hyperlink" Target="http://www.kristensen.it/" TargetMode="External"/><Relationship Id="rId1" Type="http://schemas.openxmlformats.org/officeDocument/2006/relationships/hyperlink" Target="http://www.kitces.com/blog/the-problem-with-fireing-at-4-and-the-need-for-flexible-spending-rules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1"/>
  <sheetViews>
    <sheetView tabSelected="1" zoomScale="120" zoomScaleNormal="120" workbookViewId="0">
      <selection activeCell="A2" sqref="A2"/>
    </sheetView>
  </sheetViews>
  <sheetFormatPr defaultRowHeight="14.5" x14ac:dyDescent="0.35"/>
  <cols>
    <col min="8" max="8" width="12.1796875" customWidth="1"/>
    <col min="9" max="9" width="11.453125" customWidth="1"/>
    <col min="11" max="11" width="5.1796875" customWidth="1"/>
    <col min="12" max="12" width="10.1796875" bestFit="1" customWidth="1"/>
  </cols>
  <sheetData>
    <row r="1" spans="1:9" x14ac:dyDescent="0.35">
      <c r="A1" s="2" t="s">
        <v>35</v>
      </c>
      <c r="I1" s="6">
        <f ca="1">TODAY()</f>
        <v>44961</v>
      </c>
    </row>
    <row r="2" spans="1:9" x14ac:dyDescent="0.35">
      <c r="A2" s="9"/>
      <c r="E2" s="4" t="s">
        <v>12</v>
      </c>
    </row>
    <row r="4" spans="1:9" x14ac:dyDescent="0.35">
      <c r="A4" t="s">
        <v>4</v>
      </c>
      <c r="E4">
        <v>0</v>
      </c>
      <c r="F4" t="s">
        <v>13</v>
      </c>
      <c r="G4" s="4"/>
    </row>
    <row r="5" spans="1:9" x14ac:dyDescent="0.35">
      <c r="A5" t="s">
        <v>1</v>
      </c>
      <c r="E5">
        <v>0</v>
      </c>
      <c r="F5" t="s">
        <v>14</v>
      </c>
    </row>
    <row r="7" spans="1:9" x14ac:dyDescent="0.35">
      <c r="A7" t="s">
        <v>8</v>
      </c>
      <c r="C7">
        <v>40</v>
      </c>
      <c r="D7" t="s">
        <v>5</v>
      </c>
      <c r="H7" s="1" t="s">
        <v>3</v>
      </c>
      <c r="I7" s="1" t="s">
        <v>0</v>
      </c>
    </row>
    <row r="8" spans="1:9" x14ac:dyDescent="0.35">
      <c r="A8" t="s">
        <v>6</v>
      </c>
      <c r="H8">
        <v>0</v>
      </c>
      <c r="I8" s="3">
        <f>H8*12</f>
        <v>0</v>
      </c>
    </row>
    <row r="9" spans="1:9" x14ac:dyDescent="0.35">
      <c r="A9" t="s">
        <v>7</v>
      </c>
      <c r="H9" s="4">
        <f>H8/(100-C7)*100</f>
        <v>0</v>
      </c>
      <c r="I9" s="4">
        <f>H9*12</f>
        <v>0</v>
      </c>
    </row>
    <row r="11" spans="1:9" x14ac:dyDescent="0.35">
      <c r="A11" t="s">
        <v>21</v>
      </c>
      <c r="H11">
        <v>0</v>
      </c>
      <c r="I11" s="4">
        <f t="shared" ref="I11:I17" si="0">H11*12</f>
        <v>0</v>
      </c>
    </row>
    <row r="12" spans="1:9" x14ac:dyDescent="0.35">
      <c r="A12" s="7" t="s">
        <v>36</v>
      </c>
      <c r="H12">
        <v>0</v>
      </c>
      <c r="I12" s="4">
        <f t="shared" si="0"/>
        <v>0</v>
      </c>
    </row>
    <row r="13" spans="1:9" x14ac:dyDescent="0.35">
      <c r="A13" s="7" t="s">
        <v>22</v>
      </c>
      <c r="H13" s="4">
        <f>H11-H12</f>
        <v>0</v>
      </c>
      <c r="I13" s="4">
        <f t="shared" si="0"/>
        <v>0</v>
      </c>
    </row>
    <row r="14" spans="1:9" x14ac:dyDescent="0.35">
      <c r="A14" t="s">
        <v>23</v>
      </c>
      <c r="H14" s="4">
        <f>(H13*(100-C7)/100)</f>
        <v>0</v>
      </c>
      <c r="I14" s="4">
        <f t="shared" si="0"/>
        <v>0</v>
      </c>
    </row>
    <row r="15" spans="1:9" x14ac:dyDescent="0.35">
      <c r="A15" s="7" t="s">
        <v>37</v>
      </c>
      <c r="H15">
        <v>0</v>
      </c>
      <c r="I15" s="4">
        <f t="shared" si="0"/>
        <v>0</v>
      </c>
    </row>
    <row r="16" spans="1:9" x14ac:dyDescent="0.35">
      <c r="A16" s="7" t="s">
        <v>24</v>
      </c>
      <c r="H16" s="4">
        <f>H14-H15</f>
        <v>0</v>
      </c>
      <c r="I16" s="4">
        <f t="shared" si="0"/>
        <v>0</v>
      </c>
    </row>
    <row r="17" spans="1:15" x14ac:dyDescent="0.35">
      <c r="A17" t="s">
        <v>25</v>
      </c>
      <c r="H17" s="4">
        <f>H16-H8</f>
        <v>0</v>
      </c>
      <c r="I17" s="4">
        <f t="shared" si="0"/>
        <v>0</v>
      </c>
      <c r="J17" t="s">
        <v>26</v>
      </c>
    </row>
    <row r="19" spans="1:15" x14ac:dyDescent="0.35">
      <c r="A19" t="s">
        <v>16</v>
      </c>
      <c r="E19" s="4" t="e">
        <f>ABS((I17/(E4*1000))*100)/(100-C7)*100</f>
        <v>#DIV/0!</v>
      </c>
      <c r="F19" t="s">
        <v>18</v>
      </c>
      <c r="I19" s="10">
        <f>SIGN(I17)</f>
        <v>0</v>
      </c>
    </row>
    <row r="20" spans="1:15" x14ac:dyDescent="0.35">
      <c r="E20" t="s">
        <v>15</v>
      </c>
    </row>
    <row r="21" spans="1:15" x14ac:dyDescent="0.35">
      <c r="A21" t="s">
        <v>17</v>
      </c>
      <c r="I21" s="4" t="e">
        <f>ABS((E4*1000)/(I17))</f>
        <v>#DIV/0!</v>
      </c>
    </row>
    <row r="24" spans="1:15" x14ac:dyDescent="0.35">
      <c r="A24" t="s">
        <v>2</v>
      </c>
      <c r="D24" s="4">
        <f>1/I24*100</f>
        <v>3.3333333333333335</v>
      </c>
      <c r="E24" t="s">
        <v>20</v>
      </c>
      <c r="I24" s="8">
        <v>30</v>
      </c>
      <c r="J24" t="s">
        <v>30</v>
      </c>
      <c r="N24" s="10">
        <v>-1</v>
      </c>
      <c r="O24" t="s">
        <v>31</v>
      </c>
    </row>
    <row r="25" spans="1:15" x14ac:dyDescent="0.35">
      <c r="A25" t="s">
        <v>19</v>
      </c>
      <c r="H25" s="1" t="s">
        <v>13</v>
      </c>
      <c r="I25" s="4">
        <f>(I9*I24)/1000</f>
        <v>0</v>
      </c>
    </row>
    <row r="26" spans="1:15" x14ac:dyDescent="0.35">
      <c r="A26" s="7" t="s">
        <v>10</v>
      </c>
      <c r="H26" s="1" t="s">
        <v>13</v>
      </c>
      <c r="I26" s="4">
        <f>((I16)/68000)*1700</f>
        <v>0</v>
      </c>
      <c r="J26" t="s">
        <v>29</v>
      </c>
    </row>
    <row r="27" spans="1:15" x14ac:dyDescent="0.35">
      <c r="A27" s="7" t="s">
        <v>11</v>
      </c>
      <c r="H27" s="1" t="s">
        <v>13</v>
      </c>
      <c r="I27" s="4">
        <f>I25-I26</f>
        <v>0</v>
      </c>
    </row>
    <row r="29" spans="1:15" x14ac:dyDescent="0.35">
      <c r="A29" s="9" t="s">
        <v>9</v>
      </c>
    </row>
    <row r="30" spans="1:15" x14ac:dyDescent="0.35">
      <c r="A30" s="5" t="s">
        <v>27</v>
      </c>
    </row>
    <row r="31" spans="1:15" x14ac:dyDescent="0.35">
      <c r="A31" t="s">
        <v>28</v>
      </c>
    </row>
    <row r="34" spans="1:8" x14ac:dyDescent="0.35">
      <c r="A34" s="13" t="s">
        <v>34</v>
      </c>
      <c r="D34" s="9" t="s">
        <v>32</v>
      </c>
      <c r="G34" s="9" t="s">
        <v>33</v>
      </c>
    </row>
    <row r="35" spans="1:8" x14ac:dyDescent="0.35">
      <c r="A35" s="9"/>
      <c r="B35" s="9"/>
      <c r="C35" s="9"/>
      <c r="D35" s="9"/>
      <c r="E35" s="9"/>
    </row>
    <row r="39" spans="1:8" x14ac:dyDescent="0.35">
      <c r="A39" s="2"/>
    </row>
    <row r="41" spans="1:8" x14ac:dyDescent="0.35">
      <c r="H41" s="1"/>
    </row>
    <row r="42" spans="1:8" x14ac:dyDescent="0.35">
      <c r="H42" s="1"/>
    </row>
    <row r="43" spans="1:8" x14ac:dyDescent="0.35">
      <c r="H43" s="1"/>
    </row>
    <row r="47" spans="1:8" x14ac:dyDescent="0.35">
      <c r="C47" s="12"/>
      <c r="D47" s="11"/>
      <c r="E47" s="12"/>
    </row>
    <row r="51" spans="1:3" x14ac:dyDescent="0.35">
      <c r="A51" s="9"/>
      <c r="C51" s="9"/>
    </row>
  </sheetData>
  <hyperlinks>
    <hyperlink ref="A29" r:id="rId1" xr:uid="{00000000-0004-0000-0000-000000000000}"/>
    <hyperlink ref="D34" r:id="rId2" xr:uid="{A09FD0D1-E4B4-47D5-ACF1-F7F339EDC52F}"/>
    <hyperlink ref="G34" r:id="rId3" xr:uid="{DF21055D-E3BD-4E3D-B091-A23ECEA7C635}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http://fire.tantalus.dk</dc:title>
  <dc:subject>http://www.kristensen.it</dc:subject>
  <dc:creator>Klaus  Kristensen</dc:creator>
  <cp:lastModifiedBy/>
  <dcterms:created xsi:type="dcterms:W3CDTF">2015-06-05T18:19:34Z</dcterms:created>
  <dcterms:modified xsi:type="dcterms:W3CDTF">2023-02-04T13:55:13Z</dcterms:modified>
</cp:coreProperties>
</file>